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0 ARQUIVO - Secretaria Desenvolvimento Planejamento\2022\000_OBRAS\014_ALAMBRADO_PARQUE_EXPOSIÇÕES\"/>
    </mc:Choice>
  </mc:AlternateContent>
  <bookViews>
    <workbookView xWindow="0" yWindow="0" windowWidth="28800" windowHeight="12030"/>
  </bookViews>
  <sheets>
    <sheet name="Plan1" sheetId="1" r:id="rId1"/>
  </sheets>
  <definedNames>
    <definedName name="_xlnm.Print_Area" localSheetId="0">Plan1!$B$1:$H$87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8" i="1" l="1"/>
  <c r="D68" i="1" s="1"/>
  <c r="D67" i="1"/>
  <c r="B62" i="1"/>
  <c r="D62" i="1" s="1"/>
  <c r="D61" i="1"/>
  <c r="B56" i="1"/>
  <c r="D56" i="1" s="1"/>
  <c r="D55" i="1"/>
  <c r="B50" i="1"/>
  <c r="B51" i="1" s="1"/>
  <c r="D49" i="1"/>
  <c r="B44" i="1"/>
  <c r="D44" i="1" s="1"/>
  <c r="D43" i="1"/>
  <c r="D42" i="1"/>
  <c r="D41" i="1"/>
  <c r="D40" i="1"/>
  <c r="D39" i="1"/>
  <c r="D38" i="1"/>
  <c r="D37" i="1"/>
  <c r="B32" i="1"/>
  <c r="B33" i="1" s="1"/>
  <c r="D31" i="1"/>
  <c r="B28" i="1"/>
  <c r="E22" i="1"/>
  <c r="D21" i="1"/>
  <c r="E21" i="1" s="1"/>
  <c r="E20" i="1"/>
  <c r="D23" i="1" l="1"/>
  <c r="B45" i="1"/>
  <c r="D45" i="1" s="1"/>
  <c r="B63" i="1"/>
  <c r="B64" i="1" s="1"/>
  <c r="B65" i="1" s="1"/>
  <c r="B69" i="1"/>
  <c r="B70" i="1" s="1"/>
  <c r="B52" i="1"/>
  <c r="D51" i="1"/>
  <c r="D33" i="1"/>
  <c r="B34" i="1"/>
  <c r="D70" i="1"/>
  <c r="B71" i="1"/>
  <c r="D24" i="1"/>
  <c r="D69" i="1"/>
  <c r="D32" i="1"/>
  <c r="F17" i="1" s="1"/>
  <c r="D50" i="1"/>
  <c r="B57" i="1"/>
  <c r="F15" i="1"/>
  <c r="G15" i="1"/>
  <c r="H16" i="1"/>
  <c r="H15" i="1"/>
  <c r="H17" i="1" l="1"/>
  <c r="D64" i="1"/>
  <c r="B46" i="1"/>
  <c r="B47" i="1" s="1"/>
  <c r="D63" i="1"/>
  <c r="F16" i="1"/>
  <c r="G17" i="1"/>
  <c r="B72" i="1"/>
  <c r="D72" i="1" s="1"/>
  <c r="D71" i="1"/>
  <c r="D57" i="1"/>
  <c r="B58" i="1"/>
  <c r="B53" i="1"/>
  <c r="D52" i="1"/>
  <c r="B66" i="1"/>
  <c r="D66" i="1" s="1"/>
  <c r="D65" i="1"/>
  <c r="D46" i="1"/>
  <c r="G16" i="1"/>
  <c r="B35" i="1"/>
  <c r="D34" i="1"/>
  <c r="H18" i="1" s="1"/>
  <c r="F18" i="1" l="1"/>
  <c r="D58" i="1"/>
  <c r="B59" i="1"/>
  <c r="D35" i="1"/>
  <c r="B36" i="1"/>
  <c r="D36" i="1" s="1"/>
  <c r="D47" i="1"/>
  <c r="B48" i="1"/>
  <c r="D48" i="1" s="1"/>
  <c r="G18" i="1"/>
  <c r="B54" i="1"/>
  <c r="D54" i="1" s="1"/>
  <c r="D53" i="1"/>
  <c r="H19" i="1" l="1"/>
  <c r="G23" i="1"/>
  <c r="D59" i="1"/>
  <c r="B60" i="1"/>
  <c r="D60" i="1" s="1"/>
  <c r="F19" i="1"/>
  <c r="G19" i="1"/>
  <c r="F23" i="1"/>
  <c r="H23" i="1"/>
  <c r="E23" i="1" l="1"/>
  <c r="E24" i="1" s="1"/>
</calcChain>
</file>

<file path=xl/sharedStrings.xml><?xml version="1.0" encoding="utf-8"?>
<sst xmlns="http://schemas.openxmlformats.org/spreadsheetml/2006/main" count="122" uniqueCount="53">
  <si>
    <t>Quadro de Composição do BDI</t>
  </si>
  <si>
    <t>Proponente:</t>
  </si>
  <si>
    <t>PM PIRAJUBA</t>
  </si>
  <si>
    <t>Objeto:</t>
  </si>
  <si>
    <t>Selecione na célula abaixo o tipo de obra do empreendimento:</t>
  </si>
  <si>
    <t>Construção e Reforma de Edifícios</t>
  </si>
  <si>
    <t>Conforme legislação tributária municipal, definir estimativa de percentual da base de cálculo para o ISS:</t>
  </si>
  <si>
    <t>Sobre a base de cálculo, definir a respectiva alíquota do ISS (entre 2% e 5%):</t>
  </si>
  <si>
    <t>Itens</t>
  </si>
  <si>
    <t>Siglas</t>
  </si>
  <si>
    <t>Preencher percentuais das parcelas do BDI</t>
  </si>
  <si>
    <t>Situação intervalo admissível</t>
  </si>
  <si>
    <t>1º Quartil</t>
  </si>
  <si>
    <t>Médio</t>
  </si>
  <si>
    <t>3º Quartil</t>
  </si>
  <si>
    <t>Administração Central</t>
  </si>
  <si>
    <t>AC</t>
  </si>
  <si>
    <t>-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</si>
  <si>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</si>
  <si>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</si>
  <si>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</si>
  <si>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</si>
  <si>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</si>
  <si>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</si>
  <si>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</si>
  <si>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</si>
  <si>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Tributos (impostos COFINS 3%, e  PIS 0,65%)</t>
  </si>
  <si>
    <t>CP</t>
  </si>
  <si>
    <t>Tributos (ISS, variável de acordo com o município)</t>
  </si>
  <si>
    <t>ISS</t>
  </si>
  <si>
    <t>Tributos (Contribuição Previdenciária - 0% ou 4,5%, conforme Lei 12.844/2013 - Desoneração)</t>
  </si>
  <si>
    <t>CPRB</t>
  </si>
  <si>
    <t>Fórmula de BDI adotado conforme Acórdão TCU</t>
  </si>
  <si>
    <t>BDI PAD</t>
  </si>
  <si>
    <t>BDI SINAPI DESONERADO (A ser aplicado na Planilha Orçamentária)</t>
  </si>
  <si>
    <t>BDI DES</t>
  </si>
  <si>
    <t>Os valores de BDI foram calculados com o emprego da fórmula abaixo:</t>
  </si>
  <si>
    <t>MIN</t>
  </si>
  <si>
    <t>MED</t>
  </si>
  <si>
    <t>MAX</t>
  </si>
  <si>
    <t>Construção de Praças Urbanas, Rodovias, Ferrovias e recapeamento e pavimentação de vias urbanas</t>
  </si>
  <si>
    <t>Construção de Redes de Abastecimento de Água, Coleta de Esgoto</t>
  </si>
  <si>
    <t>Construção e Manutenção de Estações e Redes de Distribuição de Energia Elétrica</t>
  </si>
  <si>
    <t>Obras Portuárias, Marítimas e Fluviais</t>
  </si>
  <si>
    <t>Fornecimento de Materiais e Equipamentos</t>
  </si>
  <si>
    <t>Estudos e Projetos, Planos e Gerenciamento e outros correlatos</t>
  </si>
  <si>
    <t>Local e data</t>
  </si>
  <si>
    <t>Prefeitura Municipal de Pirajuba</t>
  </si>
  <si>
    <t>Responsável Técnico</t>
  </si>
  <si>
    <t>Responsável Tomador</t>
  </si>
  <si>
    <t>SIDENIR Z. R. CARVALHO</t>
  </si>
  <si>
    <t>PIRAJUBA/MG, 19 DE JANEIRO DE 2022</t>
  </si>
  <si>
    <t>EXECUÇÃO DE ALAMBRADO NO PARQUE DE EXPOSIÇÕES GERALDO ALVES DE 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</si>
</sst>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/>
    <xf numFmtId="0" fontId="2" fillId="0" borderId="0" xfId="0" applyFont="1" applyAlignment="1" applyProtection="1"/>
    <xf numFmtId="0" fontId="0" fillId="0" borderId="1" xfId="0" applyFill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4" fontId="3" fillId="0" borderId="2" xfId="0" applyNumberFormat="1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</xf>
    <xf numFmtId="10" fontId="4" fillId="2" borderId="5" xfId="0" applyNumberFormat="1" applyFont="1" applyFill="1" applyBorder="1" applyAlignment="1" applyProtection="1">
      <alignment horizontal="center" vertical="center"/>
      <protection locked="0"/>
    </xf>
    <xf numFmtId="4" fontId="3" fillId="0" borderId="5" xfId="0" applyNumberFormat="1" applyFont="1" applyFill="1" applyBorder="1" applyAlignment="1" applyProtection="1">
      <alignment horizontal="center" vertical="center"/>
    </xf>
    <xf numFmtId="10" fontId="4" fillId="0" borderId="14" xfId="0" applyNumberFormat="1" applyFont="1" applyFill="1" applyBorder="1" applyAlignment="1" applyProtection="1">
      <alignment horizontal="center" vertical="center"/>
    </xf>
    <xf numFmtId="10" fontId="4" fillId="0" borderId="15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0" fontId="0" fillId="0" borderId="4" xfId="0" applyBorder="1" applyAlignment="1" applyProtection="1">
      <alignment horizontal="center" vertical="center" wrapText="1"/>
    </xf>
    <xf numFmtId="10" fontId="4" fillId="0" borderId="5" xfId="0" applyNumberFormat="1" applyFont="1" applyFill="1" applyBorder="1" applyAlignment="1" applyProtection="1">
      <alignment horizontal="center" vertical="center"/>
    </xf>
    <xf numFmtId="10" fontId="4" fillId="3" borderId="5" xfId="0" applyNumberFormat="1" applyFont="1" applyFill="1" applyBorder="1" applyAlignment="1" applyProtection="1">
      <alignment horizontal="center" vertical="center"/>
    </xf>
    <xf numFmtId="1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10" fontId="4" fillId="0" borderId="5" xfId="0" applyNumberFormat="1" applyFont="1" applyFill="1" applyBorder="1" applyAlignment="1" applyProtection="1">
      <alignment horizontal="center" vertical="center" wrapText="1"/>
    </xf>
    <xf numFmtId="10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10" fontId="5" fillId="0" borderId="19" xfId="0" applyNumberFormat="1" applyFont="1" applyFill="1" applyBorder="1" applyAlignment="1" applyProtection="1">
      <alignment horizontal="center" vertical="center"/>
    </xf>
    <xf numFmtId="4" fontId="3" fillId="0" borderId="20" xfId="0" applyNumberFormat="1" applyFont="1" applyFill="1" applyBorder="1" applyAlignment="1" applyProtection="1">
      <alignment horizontal="center" vertical="center"/>
    </xf>
    <xf numFmtId="2" fontId="6" fillId="0" borderId="21" xfId="0" applyNumberFormat="1" applyFont="1" applyFill="1" applyBorder="1" applyAlignment="1" applyProtection="1">
      <alignment horizontal="center" vertical="center"/>
    </xf>
    <xf numFmtId="2" fontId="6" fillId="0" borderId="22" xfId="0" applyNumberFormat="1" applyFont="1" applyFill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top"/>
    </xf>
    <xf numFmtId="0" fontId="7" fillId="0" borderId="27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0" fontId="6" fillId="0" borderId="5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44" fontId="3" fillId="2" borderId="7" xfId="1" applyFont="1" applyFill="1" applyBorder="1" applyAlignment="1" applyProtection="1">
      <alignment horizontal="left"/>
      <protection locked="0"/>
    </xf>
    <xf numFmtId="44" fontId="3" fillId="2" borderId="8" xfId="1" applyFont="1" applyFill="1" applyBorder="1" applyAlignment="1" applyProtection="1">
      <alignment horizontal="left"/>
      <protection locked="0"/>
    </xf>
    <xf numFmtId="44" fontId="3" fillId="2" borderId="9" xfId="1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 wrapText="1"/>
    </xf>
    <xf numFmtId="0" fontId="0" fillId="0" borderId="11" xfId="0" applyFill="1" applyBorder="1" applyAlignment="1" applyProtection="1">
      <alignment horizontal="left" wrapText="1"/>
    </xf>
    <xf numFmtId="0" fontId="0" fillId="0" borderId="13" xfId="0" applyFill="1" applyBorder="1" applyAlignment="1" applyProtection="1">
      <alignment horizontal="left" wrapText="1"/>
    </xf>
    <xf numFmtId="10" fontId="0" fillId="2" borderId="2" xfId="0" applyNumberFormat="1" applyFill="1" applyBorder="1" applyAlignment="1" applyProtection="1">
      <alignment horizontal="center"/>
      <protection locked="0"/>
    </xf>
    <xf numFmtId="10" fontId="0" fillId="2" borderId="3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10" fontId="0" fillId="2" borderId="8" xfId="0" applyNumberFormat="1" applyFill="1" applyBorder="1" applyAlignment="1" applyProtection="1">
      <alignment horizontal="center"/>
      <protection locked="0"/>
    </xf>
    <xf numFmtId="10" fontId="0" fillId="2" borderId="9" xfId="0" applyNumberForma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 vertical="top"/>
    </xf>
    <xf numFmtId="0" fontId="7" fillId="0" borderId="24" xfId="0" applyFont="1" applyBorder="1" applyAlignment="1" applyProtection="1">
      <alignment horizontal="center" vertical="top"/>
    </xf>
    <xf numFmtId="0" fontId="7" fillId="0" borderId="25" xfId="0" applyFont="1" applyBorder="1" applyAlignment="1" applyProtection="1">
      <alignment horizontal="center" vertical="top"/>
    </xf>
    <xf numFmtId="0" fontId="8" fillId="0" borderId="5" xfId="0" applyFont="1" applyBorder="1" applyAlignment="1" applyProtection="1">
      <alignment horizontal="left" vertical="top" wrapText="1"/>
    </xf>
    <xf numFmtId="0" fontId="0" fillId="2" borderId="23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5" xfId="0" applyFill="1" applyBorder="1" applyAlignment="1" applyProtection="1">
      <alignment horizontal="left" wrapText="1"/>
      <protection locked="0"/>
    </xf>
  </cellXfs>
  <cellStyles count="2">
    <cellStyle name="Moeda" xfId="1" builtinId="4"/>
    <cellStyle name="Normal" xfId="0" builtinId="0"/>
  </cellStyles>
  <dxfs count="3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1743075</xdr:colOff>
          <xdr:row>25</xdr:row>
          <xdr:rowOff>180975</xdr:rowOff>
        </xdr:from>
        <xdr:to>
          <xdr:col>5</xdr:col>
          <xdr:colOff>381000</xdr:colOff>
          <xdr:row>25</xdr:row>
          <xdr:rowOff>685800</xdr:rowOff>
        </xdr:to>
        <xdr:sp macro="" textlink="">
          <xdr:nvSpPr>
            <xdr:cNvPr id="1025" name="Objeto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93"/>
  <sheetViews>
    <sheetView tabSelected="1" view="pageBreakPreview" zoomScaleNormal="100" zoomScaleSheetLayoutView="100" workbookViewId="0">
      <selection activeCell="G22" sqref="G22"/>
    </sheetView>
  </sheetViews>
  <sheetFormatPr defaultRowHeight="15" x14ac:dyDescent="0.25"/>
  <cols>
    <col min="2" max="2" width="32.7109375" customWidth="1"/>
    <col min="3" max="3" width="10.7109375" customWidth="1"/>
    <col min="4" max="5" width="15.7109375" customWidth="1"/>
  </cols>
  <sheetData>
    <row r="1" spans="2:10" x14ac:dyDescent="0.25">
      <c r="B1" s="1"/>
      <c r="C1" s="1"/>
      <c r="D1" s="1"/>
      <c r="E1" s="1"/>
      <c r="F1" s="1"/>
      <c r="G1" s="1"/>
      <c r="H1" s="1"/>
    </row>
    <row r="2" spans="2:10" ht="19.5" x14ac:dyDescent="0.3">
      <c r="B2" s="39" t="s">
        <v>0</v>
      </c>
      <c r="C2" s="39"/>
      <c r="D2" s="39"/>
      <c r="E2" s="39"/>
      <c r="F2" s="39"/>
      <c r="G2" s="39"/>
      <c r="H2" s="39"/>
      <c r="I2" s="2"/>
    </row>
    <row r="3" spans="2:10" ht="15.75" thickBot="1" x14ac:dyDescent="0.3">
      <c r="B3" s="1"/>
      <c r="C3" s="1"/>
      <c r="D3" s="1"/>
      <c r="E3" s="1"/>
      <c r="F3" s="1"/>
      <c r="G3" s="1"/>
      <c r="H3" s="1"/>
    </row>
    <row r="4" spans="2:10" x14ac:dyDescent="0.25">
      <c r="B4" s="3" t="s">
        <v>1</v>
      </c>
      <c r="C4" s="40" t="s">
        <v>2</v>
      </c>
      <c r="D4" s="40"/>
      <c r="E4" s="40"/>
      <c r="F4" s="40"/>
      <c r="G4" s="40"/>
      <c r="H4" s="41"/>
    </row>
    <row r="5" spans="2:10" ht="31.5" customHeight="1" thickBot="1" x14ac:dyDescent="0.3">
      <c r="B5" s="37" t="s">
        <v>3</v>
      </c>
      <c r="C5" s="42" t="s">
        <v>52</v>
      </c>
      <c r="D5" s="42"/>
      <c r="E5" s="42"/>
      <c r="F5" s="42"/>
      <c r="G5" s="42"/>
      <c r="H5" s="43"/>
    </row>
    <row r="6" spans="2:10" ht="15.75" thickBot="1" x14ac:dyDescent="0.3">
      <c r="B6" s="1"/>
      <c r="C6" s="1"/>
      <c r="D6" s="1"/>
      <c r="E6" s="1"/>
      <c r="F6" s="1"/>
      <c r="G6" s="1"/>
      <c r="H6" s="1"/>
    </row>
    <row r="7" spans="2:10" x14ac:dyDescent="0.25">
      <c r="B7" s="44" t="s">
        <v>4</v>
      </c>
      <c r="C7" s="45"/>
      <c r="D7" s="45"/>
      <c r="E7" s="45"/>
      <c r="F7" s="45"/>
      <c r="G7" s="45"/>
      <c r="H7" s="46"/>
    </row>
    <row r="8" spans="2:10" ht="15.75" thickBot="1" x14ac:dyDescent="0.3">
      <c r="B8" s="48" t="s">
        <v>5</v>
      </c>
      <c r="C8" s="49"/>
      <c r="D8" s="49"/>
      <c r="E8" s="49"/>
      <c r="F8" s="49"/>
      <c r="G8" s="49"/>
      <c r="H8" s="50"/>
    </row>
    <row r="9" spans="2:10" ht="15.75" thickBot="1" x14ac:dyDescent="0.3">
      <c r="B9" s="1"/>
      <c r="C9" s="1"/>
      <c r="D9" s="1"/>
      <c r="E9" s="1"/>
      <c r="F9" s="1"/>
      <c r="G9" s="1"/>
      <c r="H9" s="1"/>
    </row>
    <row r="10" spans="2:10" ht="24.95" customHeight="1" x14ac:dyDescent="0.25">
      <c r="B10" s="51" t="s">
        <v>6</v>
      </c>
      <c r="C10" s="52"/>
      <c r="D10" s="52"/>
      <c r="E10" s="52"/>
      <c r="F10" s="53"/>
      <c r="G10" s="54">
        <v>1</v>
      </c>
      <c r="H10" s="55"/>
    </row>
    <row r="11" spans="2:10" ht="15.75" thickBot="1" x14ac:dyDescent="0.3">
      <c r="B11" s="56" t="s">
        <v>7</v>
      </c>
      <c r="C11" s="57"/>
      <c r="D11" s="57"/>
      <c r="E11" s="57"/>
      <c r="F11" s="57"/>
      <c r="G11" s="58">
        <v>0.03</v>
      </c>
      <c r="H11" s="59"/>
    </row>
    <row r="12" spans="2:10" x14ac:dyDescent="0.25">
      <c r="B12" s="1"/>
      <c r="C12" s="1"/>
      <c r="D12" s="1"/>
      <c r="E12" s="1"/>
      <c r="F12" s="1"/>
      <c r="G12" s="1"/>
      <c r="H12" s="1"/>
    </row>
    <row r="13" spans="2:10" ht="15.75" thickBot="1" x14ac:dyDescent="0.3">
      <c r="B13" s="1"/>
      <c r="C13" s="1"/>
      <c r="D13" s="1"/>
      <c r="E13" s="1"/>
      <c r="F13" s="1"/>
      <c r="G13" s="1"/>
      <c r="H13" s="1"/>
    </row>
    <row r="14" spans="2:10" ht="39" x14ac:dyDescent="0.25">
      <c r="B14" s="4" t="s">
        <v>8</v>
      </c>
      <c r="C14" s="5" t="s">
        <v>9</v>
      </c>
      <c r="D14" s="6" t="s">
        <v>10</v>
      </c>
      <c r="E14" s="6" t="s">
        <v>11</v>
      </c>
      <c r="F14" s="7" t="s">
        <v>12</v>
      </c>
      <c r="G14" s="7" t="s">
        <v>13</v>
      </c>
      <c r="H14" s="7" t="s">
        <v>14</v>
      </c>
    </row>
    <row r="15" spans="2:10" x14ac:dyDescent="0.25">
      <c r="B15" s="8" t="s">
        <v>15</v>
      </c>
      <c r="C15" s="9" t="s">
        <v>16</v>
      </c>
      <c r="D15" s="10">
        <v>0.03</v>
      </c>
      <c r="E15" s="11" t="s">
        <v>17</v>
      </c>
      <c r="F15" s="12">
        <f>VLOOKUP(CONCATENATE($B$8,"-",$C15),$D$31:$H$72,3,FALSE)</f>
        <v>0.03</v>
      </c>
      <c r="G15" s="12">
        <f>VLOOKUP(CONCATENATE($B$8,"-",$C15),$D$31:$H$72,4,FALSE)</f>
        <v>0.04</v>
      </c>
      <c r="H15" s="13">
        <f>VLOOKUP(CONCATENATE($B$8,"-",$C15),$D$31:$H$72,5,FALSE)</f>
        <v>5.5E-2</v>
      </c>
      <c r="J15" s="14"/>
    </row>
    <row r="16" spans="2:10" x14ac:dyDescent="0.25">
      <c r="B16" s="8" t="s">
        <v>18</v>
      </c>
      <c r="C16" s="9" t="s">
        <v>19</v>
      </c>
      <c r="D16" s="10">
        <v>8.0000000000000002E-3</v>
      </c>
      <c r="E16" s="11" t="s">
        <v>17</v>
      </c>
      <c r="F16" s="12">
        <f>VLOOKUP(CONCATENATE($B$8,"-",$C16),$D$31:$H$72,3,FALSE)</f>
        <v>8.0000000000000002E-3</v>
      </c>
      <c r="G16" s="12">
        <f>VLOOKUP(CONCATENATE($B$8,"-",$C16),$D$31:$H$72,4,FALSE)</f>
        <v>8.0000000000000002E-3</v>
      </c>
      <c r="H16" s="13">
        <f>VLOOKUP(CONCATENATE($B$8,"-",$C16),$D$31:$H$72,5,FALSE)</f>
        <v>0.01</v>
      </c>
    </row>
    <row r="17" spans="2:8" x14ac:dyDescent="0.25">
      <c r="B17" s="8" t="s">
        <v>20</v>
      </c>
      <c r="C17" s="9" t="s">
        <v>21</v>
      </c>
      <c r="D17" s="10">
        <v>9.7000000000000003E-3</v>
      </c>
      <c r="E17" s="11" t="s">
        <v>17</v>
      </c>
      <c r="F17" s="12">
        <f>VLOOKUP(CONCATENATE($B$8,"-",$C17),$D$31:$H$72,3,FALSE)</f>
        <v>9.7000000000000003E-3</v>
      </c>
      <c r="G17" s="12">
        <f>VLOOKUP(CONCATENATE($B$8,"-",$C17),$D$31:$H$72,4,FALSE)</f>
        <v>1.2699999999999999E-2</v>
      </c>
      <c r="H17" s="13">
        <f>VLOOKUP(CONCATENATE($B$8,"-",$C17),$D$31:$H$72,5,FALSE)</f>
        <v>1.2699999999999999E-2</v>
      </c>
    </row>
    <row r="18" spans="2:8" x14ac:dyDescent="0.25">
      <c r="B18" s="8" t="s">
        <v>22</v>
      </c>
      <c r="C18" s="9" t="s">
        <v>23</v>
      </c>
      <c r="D18" s="10">
        <v>5.8999999999999999E-3</v>
      </c>
      <c r="E18" s="11" t="s">
        <v>17</v>
      </c>
      <c r="F18" s="12">
        <f>VLOOKUP(CONCATENATE($B$8,"-",$C18),$D$31:$H$72,3,FALSE)</f>
        <v>5.8999999999999999E-3</v>
      </c>
      <c r="G18" s="12">
        <f>VLOOKUP(CONCATENATE($B$8,"-",$C18),$D$31:$H$72,4,FALSE)</f>
        <v>1.23E-2</v>
      </c>
      <c r="H18" s="13">
        <f>VLOOKUP(CONCATENATE($B$8,"-",$C18),$D$31:$H$72,5,FALSE)</f>
        <v>1.3899999999999999E-2</v>
      </c>
    </row>
    <row r="19" spans="2:8" x14ac:dyDescent="0.25">
      <c r="B19" s="8" t="s">
        <v>24</v>
      </c>
      <c r="C19" s="9" t="s">
        <v>25</v>
      </c>
      <c r="D19" s="10">
        <v>6.59E-2</v>
      </c>
      <c r="E19" s="11" t="s">
        <v>17</v>
      </c>
      <c r="F19" s="12">
        <f>VLOOKUP(CONCATENATE($B$8,"-",$C19),$D$31:$H$72,3,FALSE)</f>
        <v>6.1600000000000002E-2</v>
      </c>
      <c r="G19" s="12">
        <f>VLOOKUP(CONCATENATE($B$8,"-",$C19),$D$31:$H$72,4,FALSE)</f>
        <v>7.400000000000001E-2</v>
      </c>
      <c r="H19" s="13">
        <f>VLOOKUP(CONCATENATE($B$8,"-",$C19),$D$31:$H$72,5,FALSE)</f>
        <v>8.9600000000000013E-2</v>
      </c>
    </row>
    <row r="20" spans="2:8" ht="30" customHeight="1" x14ac:dyDescent="0.25">
      <c r="B20" s="15" t="s">
        <v>26</v>
      </c>
      <c r="C20" s="9" t="s">
        <v>27</v>
      </c>
      <c r="D20" s="10">
        <v>3.6499999999999998E-2</v>
      </c>
      <c r="E20" s="11" t="str">
        <f>IF(AND(D20&gt;=F20, D20&lt;=H20), "OK", "Não OK")</f>
        <v>OK</v>
      </c>
      <c r="F20" s="16">
        <v>3.6499999999999998E-2</v>
      </c>
      <c r="G20" s="16">
        <v>3.6499999999999998E-2</v>
      </c>
      <c r="H20" s="16">
        <v>3.6499999999999998E-2</v>
      </c>
    </row>
    <row r="21" spans="2:8" ht="30" customHeight="1" x14ac:dyDescent="0.25">
      <c r="B21" s="15" t="s">
        <v>28</v>
      </c>
      <c r="C21" s="9" t="s">
        <v>29</v>
      </c>
      <c r="D21" s="17">
        <f>G11*G10</f>
        <v>0.03</v>
      </c>
      <c r="E21" s="11" t="str">
        <f>IF(AND(D21&gt;=F21, D21&lt;=H21), "OK", "Não OK")</f>
        <v>OK</v>
      </c>
      <c r="F21" s="16">
        <v>0</v>
      </c>
      <c r="G21" s="16">
        <v>2.5000000000000001E-2</v>
      </c>
      <c r="H21" s="18">
        <v>0.05</v>
      </c>
    </row>
    <row r="22" spans="2:8" ht="38.25" x14ac:dyDescent="0.25">
      <c r="B22" s="19" t="s">
        <v>30</v>
      </c>
      <c r="C22" s="9" t="s">
        <v>31</v>
      </c>
      <c r="D22" s="10">
        <v>4.4999999999999998E-2</v>
      </c>
      <c r="E22" s="11" t="str">
        <f>IF(AND(D22&gt;=F22, D22&lt;=H22), "OK", "Não OK")</f>
        <v>OK</v>
      </c>
      <c r="F22" s="20">
        <v>0</v>
      </c>
      <c r="G22" s="20">
        <v>0.02</v>
      </c>
      <c r="H22" s="21">
        <v>4.4999999999999998E-2</v>
      </c>
    </row>
    <row r="23" spans="2:8" ht="30" customHeight="1" thickBot="1" x14ac:dyDescent="0.3">
      <c r="B23" s="22" t="s">
        <v>32</v>
      </c>
      <c r="C23" s="23" t="s">
        <v>33</v>
      </c>
      <c r="D23" s="12">
        <f>ROUND((((1+D15+D16+D17)*(1+D18)*(1+D19)/(1-(D20+D21)))-1),4)</f>
        <v>0.2034</v>
      </c>
      <c r="E23" s="24" t="str">
        <f>IF(AND(D23&gt;=F23, D23&lt;=H23), "OK", "Não OK")</f>
        <v>OK</v>
      </c>
      <c r="F23" s="12">
        <f>VLOOKUP(CONCATENATE($B$8,"-",$C23),$D$31:$H$72,3,FALSE)</f>
        <v>0.2034</v>
      </c>
      <c r="G23" s="12">
        <f>VLOOKUP(CONCATENATE($B$8,"-",$C23),$D$31:$H$72,4,FALSE)</f>
        <v>0.22120000000000001</v>
      </c>
      <c r="H23" s="13">
        <f>VLOOKUP(CONCATENATE($B$8,"-",$C23),$D$31:$H$72,5,FALSE)</f>
        <v>0.25</v>
      </c>
    </row>
    <row r="24" spans="2:8" ht="39.950000000000003" customHeight="1" thickBot="1" x14ac:dyDescent="0.3">
      <c r="B24" s="25" t="s">
        <v>34</v>
      </c>
      <c r="C24" s="26" t="s">
        <v>35</v>
      </c>
      <c r="D24" s="27">
        <f>ROUND((((1+D15+D16+D17)*(1+D18)*(1+D19)/(1-(D20+D21+D22)))-1),4)</f>
        <v>0.26429999999999998</v>
      </c>
      <c r="E24" s="28" t="str">
        <f>IF(COUNTIF($E$15:$E$23,"NÃO OK")&gt;0,"NÃO OK","OK")</f>
        <v>OK</v>
      </c>
      <c r="F24" s="29"/>
      <c r="G24" s="29"/>
      <c r="H24" s="30"/>
    </row>
    <row r="25" spans="2:8" x14ac:dyDescent="0.25">
      <c r="B25" s="1"/>
      <c r="C25" s="1"/>
      <c r="D25" s="1"/>
      <c r="E25" s="1"/>
      <c r="F25" s="1"/>
      <c r="G25" s="1"/>
      <c r="H25" s="1"/>
    </row>
    <row r="26" spans="2:8" ht="57.75" customHeight="1" x14ac:dyDescent="0.25">
      <c r="B26" s="60" t="s">
        <v>36</v>
      </c>
      <c r="C26" s="61"/>
      <c r="D26" s="61"/>
      <c r="E26" s="61"/>
      <c r="F26" s="61"/>
      <c r="G26" s="61"/>
      <c r="H26" s="62"/>
    </row>
    <row r="27" spans="2:8" ht="20.100000000000001" customHeight="1" x14ac:dyDescent="0.25">
      <c r="B27" s="31"/>
      <c r="C27" s="32"/>
      <c r="D27" s="32"/>
      <c r="E27" s="32"/>
      <c r="F27" s="32"/>
      <c r="G27" s="32"/>
      <c r="H27" s="32"/>
    </row>
    <row r="28" spans="2:8" ht="50.1" customHeight="1" x14ac:dyDescent="0.25">
      <c r="B28" s="63" t="str">
        <f>CONCATENATE("Declaro para os devidos fins que, conforme legislação tributária municipal, a base de cálculo para ",B8,", é de ",G10*100,"%, com a respectiva alíquota de ",G11*100,"%.")</f>
        <v>Declaro para os devidos fins que, conforme legislação tributária municipal, a base de cálculo para Construção e Reforma de Edifícios, é de 100%, com a respectiva alíquota de 3%.</v>
      </c>
      <c r="C28" s="63"/>
      <c r="D28" s="63"/>
      <c r="E28" s="63"/>
      <c r="F28" s="63"/>
      <c r="G28" s="63"/>
      <c r="H28" s="63"/>
    </row>
    <row r="29" spans="2:8" x14ac:dyDescent="0.25">
      <c r="B29" s="1"/>
      <c r="C29" s="1"/>
      <c r="D29" s="1"/>
      <c r="E29" s="1"/>
      <c r="F29" s="1"/>
      <c r="G29" s="1"/>
      <c r="H29" s="1"/>
    </row>
    <row r="30" spans="2:8" hidden="1" x14ac:dyDescent="0.25">
      <c r="B30" s="1"/>
      <c r="C30" s="1"/>
      <c r="D30" s="1"/>
      <c r="E30" s="1"/>
      <c r="F30" s="33" t="s">
        <v>37</v>
      </c>
      <c r="G30" s="33" t="s">
        <v>38</v>
      </c>
      <c r="H30" s="33" t="s">
        <v>39</v>
      </c>
    </row>
    <row r="31" spans="2:8" hidden="1" x14ac:dyDescent="0.25">
      <c r="B31" s="1" t="s">
        <v>5</v>
      </c>
      <c r="C31" s="34" t="s">
        <v>16</v>
      </c>
      <c r="D31" s="1" t="str">
        <f>CONCATENATE(B31,"-",C31)</f>
        <v>Construção e Reforma de Edifícios-AC</v>
      </c>
      <c r="E31" s="1"/>
      <c r="F31" s="35">
        <v>0.03</v>
      </c>
      <c r="G31" s="35">
        <v>0.04</v>
      </c>
      <c r="H31" s="35">
        <v>5.5E-2</v>
      </c>
    </row>
    <row r="32" spans="2:8" hidden="1" x14ac:dyDescent="0.25">
      <c r="B32" s="1" t="str">
        <f>B31</f>
        <v>Construção e Reforma de Edifícios</v>
      </c>
      <c r="C32" s="34" t="s">
        <v>19</v>
      </c>
      <c r="D32" s="1" t="str">
        <f t="shared" ref="D32:D72" si="0">CONCATENATE(B32,"-",C32)</f>
        <v>Construção e Reforma de Edifícios-SG</v>
      </c>
      <c r="E32" s="1"/>
      <c r="F32" s="35">
        <v>8.0000000000000002E-3</v>
      </c>
      <c r="G32" s="35">
        <v>8.0000000000000002E-3</v>
      </c>
      <c r="H32" s="35">
        <v>0.01</v>
      </c>
    </row>
    <row r="33" spans="2:8" hidden="1" x14ac:dyDescent="0.25">
      <c r="B33" s="1" t="str">
        <f t="shared" ref="B33:B65" si="1">B32</f>
        <v>Construção e Reforma de Edifícios</v>
      </c>
      <c r="C33" s="34" t="s">
        <v>21</v>
      </c>
      <c r="D33" s="1" t="str">
        <f t="shared" si="0"/>
        <v>Construção e Reforma de Edifícios-R</v>
      </c>
      <c r="E33" s="1"/>
      <c r="F33" s="35">
        <v>9.7000000000000003E-3</v>
      </c>
      <c r="G33" s="35">
        <v>1.2699999999999999E-2</v>
      </c>
      <c r="H33" s="35">
        <v>1.2699999999999999E-2</v>
      </c>
    </row>
    <row r="34" spans="2:8" hidden="1" x14ac:dyDescent="0.25">
      <c r="B34" s="1" t="str">
        <f t="shared" si="1"/>
        <v>Construção e Reforma de Edifícios</v>
      </c>
      <c r="C34" s="34" t="s">
        <v>23</v>
      </c>
      <c r="D34" s="1" t="str">
        <f t="shared" si="0"/>
        <v>Construção e Reforma de Edifícios-DF</v>
      </c>
      <c r="E34" s="1"/>
      <c r="F34" s="35">
        <v>5.8999999999999999E-3</v>
      </c>
      <c r="G34" s="35">
        <v>1.23E-2</v>
      </c>
      <c r="H34" s="35">
        <v>1.3899999999999999E-2</v>
      </c>
    </row>
    <row r="35" spans="2:8" hidden="1" x14ac:dyDescent="0.25">
      <c r="B35" s="1" t="str">
        <f t="shared" si="1"/>
        <v>Construção e Reforma de Edifícios</v>
      </c>
      <c r="C35" s="34" t="s">
        <v>25</v>
      </c>
      <c r="D35" s="1" t="str">
        <f t="shared" si="0"/>
        <v>Construção e Reforma de Edifícios-L</v>
      </c>
      <c r="E35" s="1"/>
      <c r="F35" s="35">
        <v>6.1600000000000002E-2</v>
      </c>
      <c r="G35" s="35">
        <v>7.400000000000001E-2</v>
      </c>
      <c r="H35" s="35">
        <v>8.9600000000000013E-2</v>
      </c>
    </row>
    <row r="36" spans="2:8" hidden="1" x14ac:dyDescent="0.25">
      <c r="B36" s="1" t="str">
        <f>B35</f>
        <v>Construção e Reforma de Edifícios</v>
      </c>
      <c r="C36" s="36" t="s">
        <v>33</v>
      </c>
      <c r="D36" s="1" t="str">
        <f t="shared" si="0"/>
        <v>Construção e Reforma de Edifícios-BDI PAD</v>
      </c>
      <c r="E36" s="1"/>
      <c r="F36" s="35">
        <v>0.2034</v>
      </c>
      <c r="G36" s="35">
        <v>0.22120000000000001</v>
      </c>
      <c r="H36" s="35">
        <v>0.25</v>
      </c>
    </row>
    <row r="37" spans="2:8" hidden="1" x14ac:dyDescent="0.25">
      <c r="B37" s="1" t="s">
        <v>40</v>
      </c>
      <c r="C37" s="34" t="s">
        <v>16</v>
      </c>
      <c r="D37" s="1" t="str">
        <f t="shared" si="0"/>
        <v>Construção de Praças Urbanas, Rodovias, Ferrovias e recapeamento e pavimentação de vias urbanas-AC</v>
      </c>
      <c r="E37" s="1"/>
      <c r="F37" s="35">
        <v>3.7999999999999999E-2</v>
      </c>
      <c r="G37" s="35">
        <v>4.0099999999999997E-2</v>
      </c>
      <c r="H37" s="35">
        <v>4.6699999999999998E-2</v>
      </c>
    </row>
    <row r="38" spans="2:8" hidden="1" x14ac:dyDescent="0.25">
      <c r="B38" s="1" t="s">
        <v>40</v>
      </c>
      <c r="C38" s="34" t="s">
        <v>19</v>
      </c>
      <c r="D38" s="1" t="str">
        <f t="shared" si="0"/>
        <v>Construção de Praças Urbanas, Rodovias, Ferrovias e recapeamento e pavimentação de vias urbanas-SG</v>
      </c>
      <c r="E38" s="1"/>
      <c r="F38" s="35">
        <v>3.2000000000000002E-3</v>
      </c>
      <c r="G38" s="35">
        <v>4.0000000000000001E-3</v>
      </c>
      <c r="H38" s="35">
        <v>7.4000000000000003E-3</v>
      </c>
    </row>
    <row r="39" spans="2:8" hidden="1" x14ac:dyDescent="0.25">
      <c r="B39" s="1" t="s">
        <v>40</v>
      </c>
      <c r="C39" s="34" t="s">
        <v>21</v>
      </c>
      <c r="D39" s="1" t="str">
        <f t="shared" si="0"/>
        <v>Construção de Praças Urbanas, Rodovias, Ferrovias e recapeamento e pavimentação de vias urbanas-R</v>
      </c>
      <c r="E39" s="1"/>
      <c r="F39" s="35">
        <v>5.0000000000000001E-3</v>
      </c>
      <c r="G39" s="35">
        <v>5.6000000000000008E-3</v>
      </c>
      <c r="H39" s="35">
        <v>9.7000000000000003E-3</v>
      </c>
    </row>
    <row r="40" spans="2:8" hidden="1" x14ac:dyDescent="0.25">
      <c r="B40" s="1" t="s">
        <v>40</v>
      </c>
      <c r="C40" s="34" t="s">
        <v>23</v>
      </c>
      <c r="D40" s="1" t="str">
        <f t="shared" si="0"/>
        <v>Construção de Praças Urbanas, Rodovias, Ferrovias e recapeamento e pavimentação de vias urbanas-DF</v>
      </c>
      <c r="E40" s="1"/>
      <c r="F40" s="35">
        <v>1.0200000000000001E-2</v>
      </c>
      <c r="G40" s="35">
        <v>1.11E-2</v>
      </c>
      <c r="H40" s="35">
        <v>1.21E-2</v>
      </c>
    </row>
    <row r="41" spans="2:8" hidden="1" x14ac:dyDescent="0.25">
      <c r="B41" s="1" t="s">
        <v>40</v>
      </c>
      <c r="C41" s="34" t="s">
        <v>25</v>
      </c>
      <c r="D41" s="1" t="str">
        <f t="shared" si="0"/>
        <v>Construção de Praças Urbanas, Rodovias, Ferrovias e recapeamento e pavimentação de vias urbanas-L</v>
      </c>
      <c r="E41" s="1"/>
      <c r="F41" s="35">
        <v>6.6400000000000001E-2</v>
      </c>
      <c r="G41" s="35">
        <v>7.2999999999999995E-2</v>
      </c>
      <c r="H41" s="35">
        <v>8.6899999999999991E-2</v>
      </c>
    </row>
    <row r="42" spans="2:8" hidden="1" x14ac:dyDescent="0.25">
      <c r="B42" s="1" t="s">
        <v>40</v>
      </c>
      <c r="C42" s="36" t="s">
        <v>33</v>
      </c>
      <c r="D42" s="1" t="str">
        <f t="shared" si="0"/>
        <v>Construção de Praças Urbanas, Rodovias, Ferrovias e recapeamento e pavimentação de vias urbanas-BDI PAD</v>
      </c>
      <c r="E42" s="1"/>
      <c r="F42" s="35">
        <v>0.19600000000000001</v>
      </c>
      <c r="G42" s="35">
        <v>0.2097</v>
      </c>
      <c r="H42" s="35">
        <v>0.24230000000000002</v>
      </c>
    </row>
    <row r="43" spans="2:8" hidden="1" x14ac:dyDescent="0.25">
      <c r="B43" s="1" t="s">
        <v>41</v>
      </c>
      <c r="C43" s="34" t="s">
        <v>16</v>
      </c>
      <c r="D43" s="1" t="str">
        <f t="shared" si="0"/>
        <v>Construção de Redes de Abastecimento de Água, Coleta de Esgoto-AC</v>
      </c>
      <c r="E43" s="1"/>
      <c r="F43" s="35">
        <v>3.4300000000000004E-2</v>
      </c>
      <c r="G43" s="35">
        <v>4.9299999999999997E-2</v>
      </c>
      <c r="H43" s="35">
        <v>6.7099999999999993E-2</v>
      </c>
    </row>
    <row r="44" spans="2:8" hidden="1" x14ac:dyDescent="0.25">
      <c r="B44" s="1" t="str">
        <f t="shared" si="1"/>
        <v>Construção de Redes de Abastecimento de Água, Coleta de Esgoto</v>
      </c>
      <c r="C44" s="34" t="s">
        <v>19</v>
      </c>
      <c r="D44" s="1" t="str">
        <f t="shared" si="0"/>
        <v>Construção de Redes de Abastecimento de Água, Coleta de Esgoto-SG</v>
      </c>
      <c r="E44" s="1"/>
      <c r="F44" s="35">
        <v>2.8000000000000004E-3</v>
      </c>
      <c r="G44" s="35">
        <v>4.8999999999999998E-3</v>
      </c>
      <c r="H44" s="35">
        <v>7.4999999999999997E-3</v>
      </c>
    </row>
    <row r="45" spans="2:8" hidden="1" x14ac:dyDescent="0.25">
      <c r="B45" s="1" t="str">
        <f t="shared" si="1"/>
        <v>Construção de Redes de Abastecimento de Água, Coleta de Esgoto</v>
      </c>
      <c r="C45" s="34" t="s">
        <v>21</v>
      </c>
      <c r="D45" s="1" t="str">
        <f t="shared" si="0"/>
        <v>Construção de Redes de Abastecimento de Água, Coleta de Esgoto-R</v>
      </c>
      <c r="E45" s="1"/>
      <c r="F45" s="35">
        <v>0.01</v>
      </c>
      <c r="G45" s="35">
        <v>1.3899999999999999E-2</v>
      </c>
      <c r="H45" s="35">
        <v>1.7399999999999999E-2</v>
      </c>
    </row>
    <row r="46" spans="2:8" hidden="1" x14ac:dyDescent="0.25">
      <c r="B46" s="1" t="str">
        <f t="shared" si="1"/>
        <v>Construção de Redes de Abastecimento de Água, Coleta de Esgoto</v>
      </c>
      <c r="C46" s="34" t="s">
        <v>23</v>
      </c>
      <c r="D46" s="1" t="str">
        <f t="shared" si="0"/>
        <v>Construção de Redes de Abastecimento de Água, Coleta de Esgoto-DF</v>
      </c>
      <c r="E46" s="1"/>
      <c r="F46" s="35">
        <v>9.3999999999999986E-3</v>
      </c>
      <c r="G46" s="35">
        <v>9.8999999999999991E-3</v>
      </c>
      <c r="H46" s="35">
        <v>1.1699999999999999E-2</v>
      </c>
    </row>
    <row r="47" spans="2:8" hidden="1" x14ac:dyDescent="0.25">
      <c r="B47" s="1" t="str">
        <f t="shared" si="1"/>
        <v>Construção de Redes de Abastecimento de Água, Coleta de Esgoto</v>
      </c>
      <c r="C47" s="34" t="s">
        <v>25</v>
      </c>
      <c r="D47" s="1" t="str">
        <f t="shared" si="0"/>
        <v>Construção de Redes de Abastecimento de Água, Coleta de Esgoto-L</v>
      </c>
      <c r="E47" s="1"/>
      <c r="F47" s="35">
        <v>6.7400000000000002E-2</v>
      </c>
      <c r="G47" s="35">
        <v>8.0399999999999985E-2</v>
      </c>
      <c r="H47" s="35">
        <v>9.4E-2</v>
      </c>
    </row>
    <row r="48" spans="2:8" hidden="1" x14ac:dyDescent="0.25">
      <c r="B48" s="1" t="str">
        <f>B47</f>
        <v>Construção de Redes de Abastecimento de Água, Coleta de Esgoto</v>
      </c>
      <c r="C48" s="36" t="s">
        <v>33</v>
      </c>
      <c r="D48" s="1" t="str">
        <f t="shared" si="0"/>
        <v>Construção de Redes de Abastecimento de Água, Coleta de Esgoto-BDI PAD</v>
      </c>
      <c r="E48" s="1"/>
      <c r="F48" s="35">
        <v>0.20760000000000001</v>
      </c>
      <c r="G48" s="35">
        <v>0.24179999999999999</v>
      </c>
      <c r="H48" s="35">
        <v>0.26440000000000002</v>
      </c>
    </row>
    <row r="49" spans="2:8" hidden="1" x14ac:dyDescent="0.25">
      <c r="B49" s="1" t="s">
        <v>42</v>
      </c>
      <c r="C49" s="34" t="s">
        <v>16</v>
      </c>
      <c r="D49" s="1" t="str">
        <f t="shared" si="0"/>
        <v>Construção e Manutenção de Estações e Redes de Distribuição de Energia Elétrica-AC</v>
      </c>
      <c r="E49" s="1"/>
      <c r="F49" s="35">
        <v>5.2900000000000003E-2</v>
      </c>
      <c r="G49" s="35">
        <v>5.9200000000000003E-2</v>
      </c>
      <c r="H49" s="35">
        <v>7.9299999999999995E-2</v>
      </c>
    </row>
    <row r="50" spans="2:8" hidden="1" x14ac:dyDescent="0.25">
      <c r="B50" s="1" t="str">
        <f t="shared" si="1"/>
        <v>Construção e Manutenção de Estações e Redes de Distribuição de Energia Elétrica</v>
      </c>
      <c r="C50" s="34" t="s">
        <v>19</v>
      </c>
      <c r="D50" s="1" t="str">
        <f t="shared" si="0"/>
        <v>Construção e Manutenção de Estações e Redes de Distribuição de Energia Elétrica-SG</v>
      </c>
      <c r="E50" s="1"/>
      <c r="F50" s="35">
        <v>2.5000000000000001E-3</v>
      </c>
      <c r="G50" s="35">
        <v>5.1000000000000004E-3</v>
      </c>
      <c r="H50" s="35">
        <v>5.6000000000000008E-3</v>
      </c>
    </row>
    <row r="51" spans="2:8" hidden="1" x14ac:dyDescent="0.25">
      <c r="B51" s="1" t="str">
        <f t="shared" si="1"/>
        <v>Construção e Manutenção de Estações e Redes de Distribuição de Energia Elétrica</v>
      </c>
      <c r="C51" s="34" t="s">
        <v>21</v>
      </c>
      <c r="D51" s="1" t="str">
        <f t="shared" si="0"/>
        <v>Construção e Manutenção de Estações e Redes de Distribuição de Energia Elétrica-R</v>
      </c>
      <c r="E51" s="1"/>
      <c r="F51" s="35">
        <v>0.01</v>
      </c>
      <c r="G51" s="35">
        <v>1.4800000000000001E-2</v>
      </c>
      <c r="H51" s="35">
        <v>1.9699999999999999E-2</v>
      </c>
    </row>
    <row r="52" spans="2:8" hidden="1" x14ac:dyDescent="0.25">
      <c r="B52" s="1" t="str">
        <f t="shared" si="1"/>
        <v>Construção e Manutenção de Estações e Redes de Distribuição de Energia Elétrica</v>
      </c>
      <c r="C52" s="34" t="s">
        <v>23</v>
      </c>
      <c r="D52" s="1" t="str">
        <f t="shared" si="0"/>
        <v>Construção e Manutenção de Estações e Redes de Distribuição de Energia Elétrica-DF</v>
      </c>
      <c r="E52" s="1"/>
      <c r="F52" s="35">
        <v>1.01E-2</v>
      </c>
      <c r="G52" s="35">
        <v>1.0700000000000001E-2</v>
      </c>
      <c r="H52" s="35">
        <v>1.11E-2</v>
      </c>
    </row>
    <row r="53" spans="2:8" hidden="1" x14ac:dyDescent="0.25">
      <c r="B53" s="1" t="str">
        <f t="shared" si="1"/>
        <v>Construção e Manutenção de Estações e Redes de Distribuição de Energia Elétrica</v>
      </c>
      <c r="C53" s="34" t="s">
        <v>25</v>
      </c>
      <c r="D53" s="1" t="str">
        <f t="shared" si="0"/>
        <v>Construção e Manutenção de Estações e Redes de Distribuição de Energia Elétrica-L</v>
      </c>
      <c r="E53" s="1"/>
      <c r="F53" s="35">
        <v>0.08</v>
      </c>
      <c r="G53" s="35">
        <v>8.3100000000000007E-2</v>
      </c>
      <c r="H53" s="35">
        <v>9.5100000000000004E-2</v>
      </c>
    </row>
    <row r="54" spans="2:8" hidden="1" x14ac:dyDescent="0.25">
      <c r="B54" s="1" t="str">
        <f>B53</f>
        <v>Construção e Manutenção de Estações e Redes de Distribuição de Energia Elétrica</v>
      </c>
      <c r="C54" s="36" t="s">
        <v>33</v>
      </c>
      <c r="D54" s="1" t="str">
        <f t="shared" si="0"/>
        <v>Construção e Manutenção de Estações e Redes de Distribuição de Energia Elétrica-BDI PAD</v>
      </c>
      <c r="E54" s="1"/>
      <c r="F54" s="35">
        <v>0.24</v>
      </c>
      <c r="G54" s="35">
        <v>0.25840000000000002</v>
      </c>
      <c r="H54" s="35">
        <v>0.27860000000000001</v>
      </c>
    </row>
    <row r="55" spans="2:8" hidden="1" x14ac:dyDescent="0.25">
      <c r="B55" s="1" t="s">
        <v>43</v>
      </c>
      <c r="C55" s="34" t="s">
        <v>16</v>
      </c>
      <c r="D55" s="1" t="str">
        <f t="shared" si="0"/>
        <v>Obras Portuárias, Marítimas e Fluviais-AC</v>
      </c>
      <c r="E55" s="1"/>
      <c r="F55" s="35">
        <v>0.04</v>
      </c>
      <c r="G55" s="35">
        <v>5.5199999999999999E-2</v>
      </c>
      <c r="H55" s="35">
        <v>7.85E-2</v>
      </c>
    </row>
    <row r="56" spans="2:8" hidden="1" x14ac:dyDescent="0.25">
      <c r="B56" s="1" t="str">
        <f t="shared" si="1"/>
        <v>Obras Portuárias, Marítimas e Fluviais</v>
      </c>
      <c r="C56" s="34" t="s">
        <v>19</v>
      </c>
      <c r="D56" s="1" t="str">
        <f t="shared" si="0"/>
        <v>Obras Portuárias, Marítimas e Fluviais-SG</v>
      </c>
      <c r="E56" s="1"/>
      <c r="F56" s="35">
        <v>8.1000000000000013E-3</v>
      </c>
      <c r="G56" s="35">
        <v>1.2199999999999999E-2</v>
      </c>
      <c r="H56" s="35">
        <v>1.9900000000000001E-2</v>
      </c>
    </row>
    <row r="57" spans="2:8" hidden="1" x14ac:dyDescent="0.25">
      <c r="B57" s="1" t="str">
        <f t="shared" si="1"/>
        <v>Obras Portuárias, Marítimas e Fluviais</v>
      </c>
      <c r="C57" s="34" t="s">
        <v>21</v>
      </c>
      <c r="D57" s="1" t="str">
        <f t="shared" si="0"/>
        <v>Obras Portuárias, Marítimas e Fluviais-R</v>
      </c>
      <c r="E57" s="1"/>
      <c r="F57" s="35">
        <v>1.46E-2</v>
      </c>
      <c r="G57" s="35">
        <v>2.3199999999999998E-2</v>
      </c>
      <c r="H57" s="35">
        <v>3.1600000000000003E-2</v>
      </c>
    </row>
    <row r="58" spans="2:8" hidden="1" x14ac:dyDescent="0.25">
      <c r="B58" s="1" t="str">
        <f t="shared" si="1"/>
        <v>Obras Portuárias, Marítimas e Fluviais</v>
      </c>
      <c r="C58" s="34" t="s">
        <v>23</v>
      </c>
      <c r="D58" s="1" t="str">
        <f t="shared" si="0"/>
        <v>Obras Portuárias, Marítimas e Fluviais-DF</v>
      </c>
      <c r="E58" s="1"/>
      <c r="F58" s="35">
        <v>9.3999999999999986E-3</v>
      </c>
      <c r="G58" s="35">
        <v>1.0200000000000001E-2</v>
      </c>
      <c r="H58" s="35">
        <v>1.3300000000000001E-2</v>
      </c>
    </row>
    <row r="59" spans="2:8" hidden="1" x14ac:dyDescent="0.25">
      <c r="B59" s="1" t="str">
        <f t="shared" si="1"/>
        <v>Obras Portuárias, Marítimas e Fluviais</v>
      </c>
      <c r="C59" s="34" t="s">
        <v>25</v>
      </c>
      <c r="D59" s="1" t="str">
        <f t="shared" si="0"/>
        <v>Obras Portuárias, Marítimas e Fluviais-L</v>
      </c>
      <c r="E59" s="1"/>
      <c r="F59" s="35">
        <v>7.1399999999999991E-2</v>
      </c>
      <c r="G59" s="35">
        <v>8.4000000000000005E-2</v>
      </c>
      <c r="H59" s="35">
        <v>0.1043</v>
      </c>
    </row>
    <row r="60" spans="2:8" hidden="1" x14ac:dyDescent="0.25">
      <c r="B60" s="1" t="str">
        <f>B59</f>
        <v>Obras Portuárias, Marítimas e Fluviais</v>
      </c>
      <c r="C60" s="36" t="s">
        <v>33</v>
      </c>
      <c r="D60" s="1" t="str">
        <f t="shared" si="0"/>
        <v>Obras Portuárias, Marítimas e Fluviais-BDI PAD</v>
      </c>
      <c r="E60" s="1"/>
      <c r="F60" s="35">
        <v>0.22800000000000001</v>
      </c>
      <c r="G60" s="35">
        <v>0.27479999999999999</v>
      </c>
      <c r="H60" s="35">
        <v>0.3095</v>
      </c>
    </row>
    <row r="61" spans="2:8" hidden="1" x14ac:dyDescent="0.25">
      <c r="B61" s="1" t="s">
        <v>44</v>
      </c>
      <c r="C61" s="34" t="s">
        <v>16</v>
      </c>
      <c r="D61" s="1" t="str">
        <f t="shared" si="0"/>
        <v>Fornecimento de Materiais e Equipamentos-AC</v>
      </c>
      <c r="E61" s="1"/>
      <c r="F61" s="35">
        <v>1.4999999999999999E-2</v>
      </c>
      <c r="G61" s="35">
        <v>3.4500000000000003E-2</v>
      </c>
      <c r="H61" s="35">
        <v>4.4900000000000002E-2</v>
      </c>
    </row>
    <row r="62" spans="2:8" hidden="1" x14ac:dyDescent="0.25">
      <c r="B62" s="1" t="str">
        <f t="shared" si="1"/>
        <v>Fornecimento de Materiais e Equipamentos</v>
      </c>
      <c r="C62" s="34" t="s">
        <v>19</v>
      </c>
      <c r="D62" s="1" t="str">
        <f t="shared" si="0"/>
        <v>Fornecimento de Materiais e Equipamentos-SG</v>
      </c>
      <c r="E62" s="1"/>
      <c r="F62" s="35">
        <v>3.0000000000000001E-3</v>
      </c>
      <c r="G62" s="35">
        <v>4.7999999999999996E-3</v>
      </c>
      <c r="H62" s="35">
        <v>8.199999999999999E-3</v>
      </c>
    </row>
    <row r="63" spans="2:8" hidden="1" x14ac:dyDescent="0.25">
      <c r="B63" s="1" t="str">
        <f t="shared" si="1"/>
        <v>Fornecimento de Materiais e Equipamentos</v>
      </c>
      <c r="C63" s="34" t="s">
        <v>21</v>
      </c>
      <c r="D63" s="1" t="str">
        <f t="shared" si="0"/>
        <v>Fornecimento de Materiais e Equipamentos-R</v>
      </c>
      <c r="E63" s="1"/>
      <c r="F63" s="35">
        <v>5.6000000000000008E-3</v>
      </c>
      <c r="G63" s="35">
        <v>8.5000000000000006E-3</v>
      </c>
      <c r="H63" s="35">
        <v>8.8999999999999999E-3</v>
      </c>
    </row>
    <row r="64" spans="2:8" hidden="1" x14ac:dyDescent="0.25">
      <c r="B64" s="1" t="str">
        <f t="shared" si="1"/>
        <v>Fornecimento de Materiais e Equipamentos</v>
      </c>
      <c r="C64" s="34" t="s">
        <v>23</v>
      </c>
      <c r="D64" s="1" t="str">
        <f t="shared" si="0"/>
        <v>Fornecimento de Materiais e Equipamentos-DF</v>
      </c>
      <c r="E64" s="1"/>
      <c r="F64" s="35">
        <v>8.5000000000000006E-3</v>
      </c>
      <c r="G64" s="35">
        <v>8.5000000000000006E-3</v>
      </c>
      <c r="H64" s="35">
        <v>1.11E-2</v>
      </c>
    </row>
    <row r="65" spans="2:8" hidden="1" x14ac:dyDescent="0.25">
      <c r="B65" s="1" t="str">
        <f t="shared" si="1"/>
        <v>Fornecimento de Materiais e Equipamentos</v>
      </c>
      <c r="C65" s="34" t="s">
        <v>25</v>
      </c>
      <c r="D65" s="1" t="str">
        <f t="shared" si="0"/>
        <v>Fornecimento de Materiais e Equipamentos-L</v>
      </c>
      <c r="E65" s="1"/>
      <c r="F65" s="35">
        <v>3.5000000000000003E-2</v>
      </c>
      <c r="G65" s="35">
        <v>5.1100000000000007E-2</v>
      </c>
      <c r="H65" s="35">
        <v>6.2199999999999998E-2</v>
      </c>
    </row>
    <row r="66" spans="2:8" hidden="1" x14ac:dyDescent="0.25">
      <c r="B66" s="1" t="str">
        <f>B65</f>
        <v>Fornecimento de Materiais e Equipamentos</v>
      </c>
      <c r="C66" s="36" t="s">
        <v>33</v>
      </c>
      <c r="D66" s="1" t="str">
        <f t="shared" si="0"/>
        <v>Fornecimento de Materiais e Equipamentos-BDI PAD</v>
      </c>
      <c r="E66" s="1"/>
      <c r="F66" s="35">
        <v>0.111</v>
      </c>
      <c r="G66" s="35">
        <v>0.14019999999999999</v>
      </c>
      <c r="H66" s="35">
        <v>0.16800000000000001</v>
      </c>
    </row>
    <row r="67" spans="2:8" hidden="1" x14ac:dyDescent="0.25">
      <c r="B67" s="1" t="s">
        <v>45</v>
      </c>
      <c r="C67" s="34" t="s">
        <v>16</v>
      </c>
      <c r="D67" s="1" t="str">
        <f t="shared" si="0"/>
        <v>Estudos e Projetos, Planos e Gerenciamento e outros correlatos-AC</v>
      </c>
      <c r="E67" s="1"/>
      <c r="F67" s="35">
        <v>0</v>
      </c>
      <c r="G67" s="35" t="s">
        <v>17</v>
      </c>
      <c r="H67" s="35" t="s">
        <v>17</v>
      </c>
    </row>
    <row r="68" spans="2:8" hidden="1" x14ac:dyDescent="0.25">
      <c r="B68" s="1" t="str">
        <f>B67</f>
        <v>Estudos e Projetos, Planos e Gerenciamento e outros correlatos</v>
      </c>
      <c r="C68" s="34" t="s">
        <v>19</v>
      </c>
      <c r="D68" s="1" t="str">
        <f t="shared" si="0"/>
        <v>Estudos e Projetos, Planos e Gerenciamento e outros correlatos-SG</v>
      </c>
      <c r="E68" s="1"/>
      <c r="F68" s="35">
        <v>0</v>
      </c>
      <c r="G68" s="35" t="s">
        <v>17</v>
      </c>
      <c r="H68" s="35" t="s">
        <v>17</v>
      </c>
    </row>
    <row r="69" spans="2:8" hidden="1" x14ac:dyDescent="0.25">
      <c r="B69" s="1" t="str">
        <f>B68</f>
        <v>Estudos e Projetos, Planos e Gerenciamento e outros correlatos</v>
      </c>
      <c r="C69" s="34" t="s">
        <v>21</v>
      </c>
      <c r="D69" s="1" t="str">
        <f t="shared" si="0"/>
        <v>Estudos e Projetos, Planos e Gerenciamento e outros correlatos-R</v>
      </c>
      <c r="E69" s="1"/>
      <c r="F69" s="35">
        <v>0</v>
      </c>
      <c r="G69" s="35" t="s">
        <v>17</v>
      </c>
      <c r="H69" s="35" t="s">
        <v>17</v>
      </c>
    </row>
    <row r="70" spans="2:8" hidden="1" x14ac:dyDescent="0.25">
      <c r="B70" s="1" t="str">
        <f>B69</f>
        <v>Estudos e Projetos, Planos e Gerenciamento e outros correlatos</v>
      </c>
      <c r="C70" s="34" t="s">
        <v>23</v>
      </c>
      <c r="D70" s="1" t="str">
        <f t="shared" si="0"/>
        <v>Estudos e Projetos, Planos e Gerenciamento e outros correlatos-DF</v>
      </c>
      <c r="E70" s="1"/>
      <c r="F70" s="35">
        <v>0</v>
      </c>
      <c r="G70" s="35" t="s">
        <v>17</v>
      </c>
      <c r="H70" s="35" t="s">
        <v>17</v>
      </c>
    </row>
    <row r="71" spans="2:8" hidden="1" x14ac:dyDescent="0.25">
      <c r="B71" s="1" t="str">
        <f>B70</f>
        <v>Estudos e Projetos, Planos e Gerenciamento e outros correlatos</v>
      </c>
      <c r="C71" s="34" t="s">
        <v>25</v>
      </c>
      <c r="D71" s="1" t="str">
        <f t="shared" si="0"/>
        <v>Estudos e Projetos, Planos e Gerenciamento e outros correlatos-L</v>
      </c>
      <c r="E71" s="1"/>
      <c r="F71" s="35">
        <v>0</v>
      </c>
      <c r="G71" s="35" t="s">
        <v>17</v>
      </c>
      <c r="H71" s="35" t="s">
        <v>17</v>
      </c>
    </row>
    <row r="72" spans="2:8" hidden="1" x14ac:dyDescent="0.25">
      <c r="B72" s="1" t="str">
        <f>B71</f>
        <v>Estudos e Projetos, Planos e Gerenciamento e outros correlatos</v>
      </c>
      <c r="C72" s="36" t="s">
        <v>33</v>
      </c>
      <c r="D72" s="1" t="str">
        <f t="shared" si="0"/>
        <v>Estudos e Projetos, Planos e Gerenciamento e outros correlatos-BDI PAD</v>
      </c>
      <c r="E72" s="1"/>
      <c r="F72" s="35">
        <v>0.2</v>
      </c>
      <c r="G72" s="35">
        <v>0.25</v>
      </c>
      <c r="H72" s="35">
        <v>0.3</v>
      </c>
    </row>
    <row r="73" spans="2:8" hidden="1" x14ac:dyDescent="0.25">
      <c r="B73" s="1"/>
      <c r="C73" s="1"/>
      <c r="D73" s="1"/>
      <c r="E73" s="1"/>
      <c r="F73" s="1"/>
      <c r="G73" s="1"/>
      <c r="H73" s="1"/>
    </row>
    <row r="74" spans="2:8" hidden="1" x14ac:dyDescent="0.25">
      <c r="B74" s="1"/>
      <c r="C74" s="1"/>
      <c r="D74" s="1"/>
      <c r="E74" s="1"/>
      <c r="F74" s="1"/>
      <c r="G74" s="1"/>
      <c r="H74" s="1"/>
    </row>
    <row r="75" spans="2:8" hidden="1" x14ac:dyDescent="0.25">
      <c r="B75" s="1" t="s">
        <v>5</v>
      </c>
      <c r="C75" s="1"/>
      <c r="D75" s="1"/>
      <c r="E75" s="1"/>
      <c r="F75" s="1"/>
      <c r="G75" s="1"/>
      <c r="H75" s="1"/>
    </row>
    <row r="76" spans="2:8" hidden="1" x14ac:dyDescent="0.25">
      <c r="B76" s="1" t="s">
        <v>40</v>
      </c>
      <c r="C76" s="1"/>
      <c r="D76" s="1"/>
      <c r="E76" s="1"/>
      <c r="F76" s="1"/>
      <c r="G76" s="1"/>
      <c r="H76" s="1"/>
    </row>
    <row r="77" spans="2:8" hidden="1" x14ac:dyDescent="0.25">
      <c r="B77" s="1" t="s">
        <v>41</v>
      </c>
      <c r="C77" s="1"/>
      <c r="D77" s="1"/>
      <c r="E77" s="1"/>
      <c r="F77" s="1"/>
      <c r="G77" s="1"/>
      <c r="H77" s="1"/>
    </row>
    <row r="78" spans="2:8" hidden="1" x14ac:dyDescent="0.25">
      <c r="B78" s="1" t="s">
        <v>42</v>
      </c>
      <c r="C78" s="1"/>
      <c r="D78" s="1"/>
      <c r="E78" s="1"/>
      <c r="F78" s="1"/>
      <c r="G78" s="1"/>
      <c r="H78" s="1"/>
    </row>
    <row r="79" spans="2:8" hidden="1" x14ac:dyDescent="0.25">
      <c r="B79" s="1" t="s">
        <v>43</v>
      </c>
      <c r="C79" s="1"/>
      <c r="D79" s="1"/>
      <c r="E79" s="1"/>
      <c r="F79" s="1"/>
      <c r="G79" s="1"/>
      <c r="H79" s="1"/>
    </row>
    <row r="80" spans="2:8" hidden="1" x14ac:dyDescent="0.25">
      <c r="B80" s="1" t="s">
        <v>44</v>
      </c>
      <c r="C80" s="1"/>
      <c r="D80" s="1"/>
      <c r="E80" s="1"/>
      <c r="F80" s="1"/>
      <c r="G80" s="1"/>
      <c r="H80" s="1"/>
    </row>
    <row r="81" spans="2:8" hidden="1" x14ac:dyDescent="0.25">
      <c r="B81" s="1" t="s">
        <v>45</v>
      </c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64" t="s">
        <v>51</v>
      </c>
      <c r="E83" s="65"/>
      <c r="F83" s="65"/>
      <c r="G83" s="65"/>
      <c r="H83" s="66"/>
    </row>
    <row r="84" spans="2:8" x14ac:dyDescent="0.25">
      <c r="B84" s="1"/>
      <c r="C84" s="1"/>
      <c r="D84" s="47" t="s">
        <v>46</v>
      </c>
      <c r="E84" s="47"/>
      <c r="F84" s="47"/>
      <c r="G84" s="47"/>
      <c r="H84" s="47"/>
    </row>
    <row r="85" spans="2:8" ht="45" customHeight="1" x14ac:dyDescent="0.25">
      <c r="B85" s="1"/>
      <c r="C85" s="1"/>
      <c r="D85" s="1"/>
      <c r="E85" s="1"/>
      <c r="F85" s="1"/>
      <c r="G85" s="1"/>
      <c r="H85" s="1"/>
    </row>
    <row r="86" spans="2:8" ht="24.95" customHeight="1" x14ac:dyDescent="0.25">
      <c r="B86" s="38" t="s">
        <v>50</v>
      </c>
      <c r="C86" s="38"/>
      <c r="D86" s="1"/>
      <c r="E86" s="38" t="s">
        <v>47</v>
      </c>
      <c r="F86" s="38"/>
      <c r="G86" s="38"/>
      <c r="H86" s="38"/>
    </row>
    <row r="87" spans="2:8" x14ac:dyDescent="0.25">
      <c r="B87" s="47" t="s">
        <v>48</v>
      </c>
      <c r="C87" s="47"/>
      <c r="D87" s="1"/>
      <c r="E87" s="47" t="s">
        <v>49</v>
      </c>
      <c r="F87" s="47"/>
      <c r="G87" s="47"/>
      <c r="H87" s="47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</sheetData>
  <mergeCells count="17">
    <mergeCell ref="B87:C87"/>
    <mergeCell ref="E87:H87"/>
    <mergeCell ref="B8:H8"/>
    <mergeCell ref="B10:F10"/>
    <mergeCell ref="G10:H10"/>
    <mergeCell ref="B11:F11"/>
    <mergeCell ref="G11:H11"/>
    <mergeCell ref="B26:H26"/>
    <mergeCell ref="B28:H28"/>
    <mergeCell ref="D83:H83"/>
    <mergeCell ref="D84:H84"/>
    <mergeCell ref="B86:C86"/>
    <mergeCell ref="E86:H86"/>
    <mergeCell ref="B2:H2"/>
    <mergeCell ref="C4:H4"/>
    <mergeCell ref="C5:H5"/>
    <mergeCell ref="B7:H7"/>
  </mergeCells>
  <conditionalFormatting sqref="D24">
    <cfRule type="expression" dxfId="2" priority="1" stopIfTrue="1">
      <formula>$E$24="NÃO OK"</formula>
    </cfRule>
  </conditionalFormatting>
  <conditionalFormatting sqref="E15:E24">
    <cfRule type="cellIs" dxfId="1" priority="2" stopIfTrue="1" operator="equal">
      <formula>"NÃO OK"</formula>
    </cfRule>
    <cfRule type="cellIs" dxfId="0" priority="3" stopIfTrue="1" operator="equal">
      <formula>"OK"</formula>
    </cfRule>
  </conditionalFormatting>
  <dataValidations count="6">
    <dataValidation type="list" operator="greaterThanOrEqual" allowBlank="1" showInputMessage="1" showErrorMessage="1" errorTitle="Erro de valores" error="Digite um valor igual a 0% ou 2%." sqref="D22">
      <mc:AlternateContent xmlns:x12ac="http://schemas.microsoft.com/office/spreadsheetml/2011/1/ac" xmlns:mc="http://schemas.openxmlformats.org/markup-compatibility/2006">
        <mc:Choice Requires="x12ac">
          <x12ac:list>0%,"4,5%"</x12ac:list>
        </mc:Choice>
        <mc:Fallback>
          <formula1>"0%,4,5%"</formula1>
        </mc:Fallback>
      </mc:AlternateContent>
    </dataValidation>
    <dataValidation type="decimal" allowBlank="1" showInputMessage="1" showErrorMessage="1" errorTitle="Erro de valores" error="Digite um valor maior do que 0." sqref="D21">
      <formula1>0</formula1>
      <formula2>1</formula2>
    </dataValidation>
    <dataValidation type="list" allowBlank="1" showInputMessage="1" showErrorMessage="1" sqref="B8:H8">
      <formula1>$B$75:$B$81</formula1>
    </dataValidation>
    <dataValidation type="decimal" allowBlank="1" showInputMessage="1" showErrorMessage="1" errorTitle="Valor não permitido" error="Digite um percentual entre 0% e 100%." sqref="G10:H10">
      <formula1>0</formula1>
      <formula2>1</formula2>
    </dataValidation>
    <dataValidation type="decimal" operator="greaterThanOrEqual" allowBlank="1" showInputMessage="1" showErrorMessage="1" errorTitle="Valor não permitido" error="Digite um percentual entre 0% e 100%." sqref="G11:H11">
      <formula1>0</formula1>
    </dataValidation>
    <dataValidation type="decimal" allowBlank="1" showInputMessage="1" showErrorMessage="1" errorTitle="Erro de valores" error="Digite um valor entre 0% e 100%" sqref="D15:D20">
      <formula1>0</formula1>
      <formula2>1</formula2>
    </dataValidation>
  </dataValidations>
  <pageMargins left="0.511811024" right="0.511811024" top="0.78740157499999996" bottom="0.78740157499999996" header="0.31496062000000002" footer="0.31496062000000002"/>
  <pageSetup paperSize="9" scale="82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1743075</xdr:colOff>
                <xdr:row>25</xdr:row>
                <xdr:rowOff>180975</xdr:rowOff>
              </from>
              <to>
                <xdr:col>5</xdr:col>
                <xdr:colOff>381000</xdr:colOff>
                <xdr:row>25</xdr:row>
                <xdr:rowOff>685800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Sidenir Carvalho</dc:creator>
  <cp:lastModifiedBy>Sidenir Carvalho</cp:lastModifiedBy>
  <cp:lastPrinted>2019-07-29T22:22:59Z</cp:lastPrinted>
  <dcterms:created xsi:type="dcterms:W3CDTF">2018-08-20T14:03:42Z</dcterms:created>
  <dcterms:modified xsi:type="dcterms:W3CDTF">2022-01-19T11:22:56Z</dcterms:modified>
</cp:coreProperties>
</file>